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85" windowHeight="9885" tabRatio="264" activeTab="0"/>
  </bookViews>
  <sheets>
    <sheet name="How Many to Audit" sheetId="1" r:id="rId1"/>
  </sheets>
  <definedNames>
    <definedName name="_xlnm.Print_Area" localSheetId="0">'How Many to Audit'!$A$2:$E$15</definedName>
  </definedNames>
  <calcPr fullCalcOnLoad="1"/>
</workbook>
</file>

<file path=xl/sharedStrings.xml><?xml version="1.0" encoding="utf-8"?>
<sst xmlns="http://schemas.openxmlformats.org/spreadsheetml/2006/main" count="43" uniqueCount="35">
  <si>
    <t>Determine Vote Count Audit Sample Size to Find Corrupt Count(s) - Given Enough Corruption to Alter an Election Outcome</t>
  </si>
  <si>
    <t>INPUTS</t>
  </si>
  <si>
    <t>INPUT</t>
  </si>
  <si>
    <t># Vote Counts in the Race to be Audited (# Precincts, Batches or Machine Counts)</t>
  </si>
  <si>
    <t>Required Input. Number of machine vote counts in each race or election contest in each jurisdiction</t>
  </si>
  <si>
    <t>Margin between winning and second-place Candidates in initial election results</t>
  </si>
  <si>
    <t>Required Input. Use initial election night counts. Eg. If candidate A has 52.3% of votes and candidate B has 44.5%, then Margin = 7.9% Type in as decimal (0.079)</t>
  </si>
  <si>
    <t>Your Desired Probability or Certainty Level for Finding one or more Corrupt Counts</t>
  </si>
  <si>
    <t>Desired level of certainty that the random manual counts will succeed in catching any machine errors. Type in as decimal 0.XX - suggest at least 0.95 to 0.99</t>
  </si>
  <si>
    <t>RESULTS</t>
  </si>
  <si>
    <t>Calculation</t>
  </si>
  <si>
    <t>Conservative (Over) Estimate of Audit Size needed for your Desired Probability</t>
  </si>
  <si>
    <t>Approximation to Help you quickly find the Audit Sample Size - Usually slightly smaller numbers work.</t>
  </si>
  <si>
    <t>Percent of Corrupt Counts Needed to Alter This Race Outcome</t>
  </si>
  <si>
    <t>Number of Corrupt Counts Needed to Alter This Race Outcome</t>
  </si>
  <si>
    <t>Expected # of Corrupt Counts in This Sample Given Outcome-Altering Corruption</t>
  </si>
  <si>
    <t>Standard Deviation</t>
  </si>
  <si>
    <t>OUTPUT:  Probability/Certainty of Finding one or more Corrupt Counts</t>
  </si>
  <si>
    <r>
      <t>Explanations</t>
    </r>
    <r>
      <rPr>
        <b/>
        <sz val="11"/>
        <rFont val="Arial"/>
        <family val="2"/>
      </rPr>
      <t xml:space="preserve"> -                                                             (Required Inputs outlined in Red)</t>
    </r>
  </si>
  <si>
    <t>Maximum amount of vote switching per vote count that would not be immediately detected as suspicious. Type in as decimal (0.XX) - Expert analysts recommend 0.15 to 0.20</t>
  </si>
  <si>
    <t>INPUT Trial Values</t>
  </si>
  <si>
    <t>1% Audit sample size and certainty</t>
  </si>
  <si>
    <t>2% Audit sample size and certainty</t>
  </si>
  <si>
    <t>3% Audit sample size and certainty</t>
  </si>
  <si>
    <t>= Probability of Finding Corrupt Count(s)</t>
  </si>
  <si>
    <t>DOPP METHOD*</t>
  </si>
  <si>
    <t>Mathematically Sufficient Vote Count Audits</t>
  </si>
  <si>
    <t>Comparison with Fixed Rate Vote Count Audits</t>
  </si>
  <si>
    <t>5% Audit sample size and certainty</t>
  </si>
  <si>
    <t>10% Audit sample size and certainty</t>
  </si>
  <si>
    <t>Required Input. Try Values until you find the SMALLEST sample size that gives your desired probability/certainty and "YES"  (in the Blue and Green calculated cells below)</t>
  </si>
  <si>
    <t>20% Audit sample size and certainty</t>
  </si>
  <si>
    <t>* Spreadsheet created with assistance from Marian Beddill, with helpful estimates derived from work of Ronald Rivest and Brennan Center. See paper http://electionarchive.org/ucvAnalysis/US/paper-audits/ElectionAuditEstimator.pdf</t>
  </si>
  <si>
    <r>
      <t xml:space="preserve">Calculations </t>
    </r>
    <r>
      <rPr>
        <b/>
        <sz val="9"/>
        <rFont val="Arial"/>
        <family val="2"/>
      </rPr>
      <t>with resulting audit % in row7</t>
    </r>
  </si>
  <si>
    <r>
      <t xml:space="preserve">Max Assumed Vote Switch per Machine; Recommend using 0.15 to 0.20                         </t>
    </r>
    <r>
      <rPr>
        <b/>
        <sz val="9"/>
        <rFont val="Arial"/>
        <family val="2"/>
      </rPr>
      <t>(Max Margin Shift per machine = 2*Vote Shift)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</si>
</sst>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double">
        <color indexed="10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5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10" fontId="0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0" fontId="1" fillId="7" borderId="1" xfId="0" applyNumberFormat="1" applyFont="1" applyFill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/>
    </xf>
    <xf numFmtId="0" fontId="0" fillId="8" borderId="9" xfId="0" applyFill="1" applyBorder="1" applyAlignment="1">
      <alignment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1" fillId="8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9" fontId="10" fillId="0" borderId="1" xfId="0" applyNumberFormat="1" applyFont="1" applyFill="1" applyBorder="1" applyAlignment="1" quotePrefix="1">
      <alignment horizontal="center"/>
    </xf>
    <xf numFmtId="0" fontId="2" fillId="0" borderId="1" xfId="0" applyNumberFormat="1" applyFont="1" applyBorder="1" applyAlignment="1" applyProtection="1" quotePrefix="1">
      <alignment vertical="center" wrapText="1"/>
      <protection locked="0"/>
    </xf>
    <xf numFmtId="10" fontId="5" fillId="7" borderId="1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 vertical="center" wrapText="1"/>
    </xf>
    <xf numFmtId="9" fontId="0" fillId="0" borderId="16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9" borderId="1" xfId="0" applyNumberFormat="1" applyFill="1" applyBorder="1" applyAlignment="1" applyProtection="1">
      <alignment horizontal="center" vertical="center" wrapText="1"/>
      <protection/>
    </xf>
    <xf numFmtId="0" fontId="0" fillId="10" borderId="1" xfId="0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8" fillId="0" borderId="17" xfId="0" applyFont="1" applyBorder="1" applyAlignment="1">
      <alignment/>
    </xf>
    <xf numFmtId="0" fontId="1" fillId="11" borderId="1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11" borderId="8" xfId="0" applyFill="1" applyBorder="1" applyAlignment="1">
      <alignment wrapText="1"/>
    </xf>
    <xf numFmtId="9" fontId="3" fillId="4" borderId="19" xfId="0" applyNumberFormat="1" applyFont="1" applyFill="1" applyBorder="1" applyAlignment="1" applyProtection="1">
      <alignment horizontal="center" wrapText="1"/>
      <protection locked="0"/>
    </xf>
    <xf numFmtId="10" fontId="1" fillId="4" borderId="4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2">
      <selection activeCell="B11" sqref="B11"/>
    </sheetView>
  </sheetViews>
  <sheetFormatPr defaultColWidth="9.140625" defaultRowHeight="12.75"/>
  <cols>
    <col min="1" max="1" width="11.421875" style="1" customWidth="1"/>
    <col min="2" max="2" width="39.421875" style="0" customWidth="1"/>
    <col min="3" max="3" width="8.8515625" style="0" customWidth="1"/>
    <col min="4" max="4" width="13.140625" style="0" customWidth="1"/>
    <col min="5" max="5" width="53.57421875" style="28" customWidth="1"/>
    <col min="6" max="16384" width="11.7109375" style="0" customWidth="1"/>
  </cols>
  <sheetData>
    <row r="1" spans="2:3" ht="12.75">
      <c r="B1" s="49" t="s">
        <v>26</v>
      </c>
      <c r="C1" s="51"/>
    </row>
    <row r="2" spans="1:6" ht="42.75" customHeight="1" thickBot="1">
      <c r="A2" s="40" t="s">
        <v>25</v>
      </c>
      <c r="B2" s="2" t="s">
        <v>0</v>
      </c>
      <c r="C2" s="34" t="s">
        <v>1</v>
      </c>
      <c r="D2" s="32" t="s">
        <v>33</v>
      </c>
      <c r="E2" s="33" t="s">
        <v>18</v>
      </c>
      <c r="F2" s="3"/>
    </row>
    <row r="3" spans="1:5" ht="31.5" customHeight="1" thickBot="1" thickTop="1">
      <c r="A3" s="4" t="s">
        <v>2</v>
      </c>
      <c r="B3" s="5" t="s">
        <v>3</v>
      </c>
      <c r="C3" s="35">
        <v>440</v>
      </c>
      <c r="E3" s="6" t="s">
        <v>4</v>
      </c>
    </row>
    <row r="4" spans="1:5" ht="39.75" customHeight="1" thickBot="1" thickTop="1">
      <c r="A4" s="4" t="s">
        <v>2</v>
      </c>
      <c r="B4" s="7" t="s">
        <v>5</v>
      </c>
      <c r="C4" s="8">
        <v>0.01</v>
      </c>
      <c r="E4" s="6" t="s">
        <v>6</v>
      </c>
    </row>
    <row r="5" spans="1:5" ht="38.25" customHeight="1" thickBot="1" thickTop="1">
      <c r="A5" s="54" t="s">
        <v>2</v>
      </c>
      <c r="B5" s="53" t="s">
        <v>7</v>
      </c>
      <c r="C5" s="8">
        <v>0.98</v>
      </c>
      <c r="E5" s="6" t="s">
        <v>8</v>
      </c>
    </row>
    <row r="6" spans="1:5" ht="42" customHeight="1" thickBot="1" thickTop="1">
      <c r="A6" s="55" t="s">
        <v>2</v>
      </c>
      <c r="B6" s="7" t="s">
        <v>34</v>
      </c>
      <c r="C6" s="52">
        <v>0.15</v>
      </c>
      <c r="D6" s="25">
        <f>C6*2</f>
        <v>0.3</v>
      </c>
      <c r="E6" s="29" t="s">
        <v>19</v>
      </c>
    </row>
    <row r="7" spans="1:5" ht="40.5" customHeight="1" thickBot="1" thickTop="1">
      <c r="A7" s="4" t="s">
        <v>20</v>
      </c>
      <c r="B7" s="9" t="str">
        <f>"# Vote Counts to Audit -                                                  Audit Sample Size Estimate is "&amp;$D$9&amp;".                    (Try values from "&amp;D9-14&amp;" to "&amp;D9&amp;")"</f>
        <v># Vote Counts to Audit -                                                  Audit Sample Size Estimate is 104.                    (Try values from 90 to 104)</v>
      </c>
      <c r="C7" s="10">
        <v>100</v>
      </c>
      <c r="D7" s="11">
        <f>$C$7/$C$3</f>
        <v>0.22727272727272727</v>
      </c>
      <c r="E7" s="46" t="s">
        <v>30</v>
      </c>
    </row>
    <row r="8" spans="1:5" ht="28.5" customHeight="1" thickTop="1">
      <c r="A8" s="30" t="s">
        <v>9</v>
      </c>
      <c r="B8" s="27" t="str">
        <f>"IS THE SAMPLE OF "&amp;$C$7&amp;" BIG ENOUGH?"</f>
        <v>IS THE SAMPLE OF 100 BIG ENOUGH?</v>
      </c>
      <c r="C8" s="26"/>
      <c r="D8" s="12" t="str">
        <f>IF($D$10&gt;=$C$5,"YES","NO")</f>
        <v>YES</v>
      </c>
      <c r="E8" s="13" t="str">
        <f>"Is Audit Sample Size Sufficient to Find One or More Corrupt Counts with "&amp;100*C5&amp;"% Certainty?"</f>
        <v>Is Audit Sample Size Sufficient to Find One or More Corrupt Counts with 98% Certainty?</v>
      </c>
    </row>
    <row r="9" spans="1:5" ht="30" customHeight="1">
      <c r="A9" s="31" t="s">
        <v>10</v>
      </c>
      <c r="B9" s="14" t="s">
        <v>11</v>
      </c>
      <c r="C9" s="15"/>
      <c r="D9" s="14">
        <f>CEILING(C3-C3*EXP((LN(1-C5)*2*C6)/(C3*C4))+0.1839,1)</f>
        <v>104</v>
      </c>
      <c r="E9" s="45" t="s">
        <v>12</v>
      </c>
    </row>
    <row r="10" spans="1:5" ht="30.75" customHeight="1">
      <c r="A10" s="31" t="s">
        <v>10</v>
      </c>
      <c r="B10" s="24" t="s">
        <v>17</v>
      </c>
      <c r="D10" s="39">
        <f>IF(($C$3-D12)&gt;$C$7,1-HYPGEOMDIST(0,$C$7,D12,$C$3),1)</f>
        <v>0.9805409789122368</v>
      </c>
      <c r="E10" s="38" t="s">
        <v>24</v>
      </c>
    </row>
    <row r="11" spans="1:4" ht="28.5" customHeight="1">
      <c r="A11" s="31" t="s">
        <v>10</v>
      </c>
      <c r="B11" s="16" t="s">
        <v>13</v>
      </c>
      <c r="D11" s="17">
        <f>C4/D6</f>
        <v>0.03333333333333333</v>
      </c>
    </row>
    <row r="12" spans="1:4" ht="25.5" customHeight="1">
      <c r="A12" s="31" t="s">
        <v>10</v>
      </c>
      <c r="B12" s="18" t="s">
        <v>14</v>
      </c>
      <c r="D12" s="19">
        <f>ROUND(+D11*$C$3+0.5,0)</f>
        <v>15</v>
      </c>
    </row>
    <row r="13" spans="1:4" ht="24.75" customHeight="1">
      <c r="A13" s="31" t="s">
        <v>10</v>
      </c>
      <c r="B13" s="20" t="s">
        <v>15</v>
      </c>
      <c r="D13" s="21">
        <f>C7*D11</f>
        <v>3.3333333333333335</v>
      </c>
    </row>
    <row r="14" spans="1:5" ht="18" customHeight="1">
      <c r="A14" s="31" t="s">
        <v>10</v>
      </c>
      <c r="B14" s="22" t="s">
        <v>16</v>
      </c>
      <c r="D14" s="23">
        <f>SQRT(D11*(1-D11)*$C$7)</f>
        <v>1.7950549357115013</v>
      </c>
      <c r="E14" s="41"/>
    </row>
    <row r="15" spans="1:5" ht="12.75" customHeight="1">
      <c r="A15" s="47" t="s">
        <v>32</v>
      </c>
      <c r="B15" s="48"/>
      <c r="C15" s="48"/>
      <c r="D15" s="48"/>
      <c r="E15" s="48"/>
    </row>
    <row r="16" spans="1:5" ht="12.75" customHeight="1">
      <c r="A16" s="42"/>
      <c r="B16" s="43"/>
      <c r="C16" s="43"/>
      <c r="D16" s="43"/>
      <c r="E16" s="43"/>
    </row>
    <row r="17" spans="2:3" ht="12.75">
      <c r="B17" s="49" t="s">
        <v>27</v>
      </c>
      <c r="C17" s="50"/>
    </row>
    <row r="18" spans="2:5" ht="25.5">
      <c r="B18" s="36" t="s">
        <v>21</v>
      </c>
      <c r="C18" s="36">
        <f>CEILING(C3*0.01,1)</f>
        <v>5</v>
      </c>
      <c r="D18" s="37">
        <f aca="true" t="shared" si="0" ref="D18:D23">IF(($C$3-$D$12)&gt;$C18,ROUND(1-HYPGEOMDIST(0,$C18,$D$12,$C$3),2),1)</f>
        <v>0.16</v>
      </c>
      <c r="E18" s="44" t="str">
        <f>"Probability of a 1% audit finding one or more corrupt counts when total # counts is "&amp;$C$3&amp;" and margin is "&amp;100*$C$4&amp;"%  is  "&amp;100*D18&amp;"%"</f>
        <v>Probability of a 1% audit finding one or more corrupt counts when total # counts is 440 and margin is 1%  is  16%</v>
      </c>
    </row>
    <row r="19" spans="2:5" ht="25.5">
      <c r="B19" s="36" t="s">
        <v>22</v>
      </c>
      <c r="C19" s="36">
        <f>CEILING($C$3*0.02,1)</f>
        <v>9</v>
      </c>
      <c r="D19" s="37">
        <f t="shared" si="0"/>
        <v>0.27</v>
      </c>
      <c r="E19" s="44" t="str">
        <f>"Probability of a 2% audit finding one or more corrupt counts when total # counts is "&amp;$C$3&amp;" and margin is "&amp;100*$C$4&amp;"%  is  "&amp;100*D19&amp;"%"</f>
        <v>Probability of a 2% audit finding one or more corrupt counts when total # counts is 440 and margin is 1%  is  27%</v>
      </c>
    </row>
    <row r="20" spans="2:5" ht="25.5">
      <c r="B20" s="36" t="s">
        <v>23</v>
      </c>
      <c r="C20" s="36">
        <f>CEILING($C$3*0.03,1)</f>
        <v>14</v>
      </c>
      <c r="D20" s="37">
        <f t="shared" si="0"/>
        <v>0.39</v>
      </c>
      <c r="E20" s="44" t="str">
        <f>"Probability of a 3% audit finding one or more corrupt counts when total # counts is "&amp;$C$3&amp;" and margin is "&amp;100*$C$4&amp;"%  is  "&amp;100*D20&amp;"%"</f>
        <v>Probability of a 3% audit finding one or more corrupt counts when total # counts is 440 and margin is 1%  is  39%</v>
      </c>
    </row>
    <row r="21" spans="2:5" ht="25.5">
      <c r="B21" s="36" t="s">
        <v>28</v>
      </c>
      <c r="C21" s="36">
        <f>CEILING($C$3*0.05,1)</f>
        <v>22</v>
      </c>
      <c r="D21" s="37">
        <f t="shared" si="0"/>
        <v>0.54</v>
      </c>
      <c r="E21" s="44" t="str">
        <f>"Probability of a 5% audit finding one or more corrupt counts when total # counts is "&amp;$C$3&amp;" and margin is "&amp;100*$C$4&amp;"%  is  "&amp;100*D21&amp;"%"</f>
        <v>Probability of a 5% audit finding one or more corrupt counts when total # counts is 440 and margin is 1%  is  54%</v>
      </c>
    </row>
    <row r="22" spans="2:5" ht="25.5">
      <c r="B22" s="36" t="s">
        <v>29</v>
      </c>
      <c r="C22" s="36">
        <f>CEILING($C$3*0.1,1)</f>
        <v>44</v>
      </c>
      <c r="D22" s="37">
        <f t="shared" si="0"/>
        <v>0.8</v>
      </c>
      <c r="E22" s="44" t="str">
        <f>"Probability of a 10% audit finding one or more corrupt counts when total # counts is "&amp;$C$3&amp;" and margin is "&amp;100*$C$4&amp;"%  is  "&amp;100*D22&amp;"%"</f>
        <v>Probability of a 10% audit finding one or more corrupt counts when total # counts is 440 and margin is 1%  is  80%</v>
      </c>
    </row>
    <row r="23" spans="2:5" ht="25.5">
      <c r="B23" s="36" t="s">
        <v>31</v>
      </c>
      <c r="C23" s="36">
        <f>CEILING($C$3*0.2,1)</f>
        <v>88</v>
      </c>
      <c r="D23" s="37">
        <f t="shared" si="0"/>
        <v>0.97</v>
      </c>
      <c r="E23" s="44" t="str">
        <f>"Probability of a 10% audit finding one or more corrupt counts when total # counts is "&amp;$C$3&amp;" and margin is "&amp;100*$C$4&amp;"%  is  "&amp;100*D23&amp;"%"</f>
        <v>Probability of a 10% audit finding one or more corrupt counts when total # counts is 440 and margin is 1%  is  97%</v>
      </c>
    </row>
  </sheetData>
  <sheetProtection sheet="1" objects="1" scenarios="1" formatCells="0" formatColumns="0" formatRows="0"/>
  <mergeCells count="3">
    <mergeCell ref="A15:E15"/>
    <mergeCell ref="B17:C17"/>
    <mergeCell ref="B1:C1"/>
  </mergeCells>
  <printOptions/>
  <pageMargins left="0.4902777777777778" right="0.4701388888888889" top="0.7902777777777779" bottom="0.7104166666666667" header="0.5201388888888889" footer="0.44027777777777777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Dopp</dc:creator>
  <cp:keywords/>
  <dc:description/>
  <cp:lastModifiedBy>Kathy Dopp</cp:lastModifiedBy>
  <cp:lastPrinted>2007-01-13T07:37:20Z</cp:lastPrinted>
  <dcterms:created xsi:type="dcterms:W3CDTF">2007-01-13T06:12:01Z</dcterms:created>
  <dcterms:modified xsi:type="dcterms:W3CDTF">2007-01-17T00:55:29Z</dcterms:modified>
  <cp:category/>
  <cp:version/>
  <cp:contentType/>
  <cp:contentStatus/>
</cp:coreProperties>
</file>